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r\Downloads\CALCULO DIFAL\"/>
    </mc:Choice>
  </mc:AlternateContent>
  <xr:revisionPtr revIDLastSave="0" documentId="13_ncr:1_{FAC2B3F5-33B2-4B00-AEE6-226DF49F810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NT ST" sheetId="6" r:id="rId1"/>
    <sheet name="ANT icms " sheetId="7" r:id="rId2"/>
    <sheet name="ICMS " sheetId="1" state="hidden" r:id="rId3"/>
    <sheet name="Abril" sheetId="3" state="hidden" r:id="rId4"/>
    <sheet name="ST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7" l="1"/>
  <c r="D6" i="7"/>
  <c r="D5" i="7"/>
  <c r="D4" i="7"/>
  <c r="B7" i="6"/>
  <c r="B9" i="6" s="1"/>
  <c r="B10" i="6" s="1"/>
  <c r="B13" i="6" s="1"/>
  <c r="B5" i="6"/>
  <c r="F3" i="3"/>
  <c r="B15" i="6" l="1"/>
  <c r="D55" i="5"/>
  <c r="D46" i="5"/>
  <c r="F46" i="5" s="1"/>
  <c r="F43" i="5"/>
  <c r="D36" i="5"/>
  <c r="D27" i="5"/>
  <c r="F27" i="5" s="1"/>
  <c r="F24" i="5"/>
  <c r="F15" i="3"/>
  <c r="I20" i="3"/>
  <c r="H20" i="3"/>
  <c r="G20" i="3"/>
  <c r="I19" i="3"/>
  <c r="H19" i="3"/>
  <c r="G19" i="3"/>
  <c r="I18" i="3"/>
  <c r="H18" i="3"/>
  <c r="G18" i="3"/>
  <c r="I17" i="3"/>
  <c r="H17" i="3"/>
  <c r="G17" i="3"/>
  <c r="G10" i="3"/>
  <c r="I9" i="3"/>
  <c r="H9" i="3"/>
  <c r="G9" i="3"/>
  <c r="I8" i="3"/>
  <c r="H8" i="3"/>
  <c r="G8" i="3"/>
  <c r="I7" i="3"/>
  <c r="H7" i="3"/>
  <c r="G7" i="3"/>
  <c r="I6" i="3"/>
  <c r="F22" i="3"/>
  <c r="I14" i="3"/>
  <c r="H14" i="3"/>
  <c r="G14" i="3"/>
  <c r="I13" i="3"/>
  <c r="H13" i="3"/>
  <c r="G13" i="3"/>
  <c r="I12" i="3"/>
  <c r="H12" i="3"/>
  <c r="G12" i="3"/>
  <c r="I11" i="3"/>
  <c r="H11" i="3"/>
  <c r="G11" i="3"/>
  <c r="I10" i="3"/>
  <c r="H10" i="3"/>
  <c r="I5" i="3"/>
  <c r="H5" i="3"/>
  <c r="G5" i="3"/>
  <c r="I4" i="3"/>
  <c r="H4" i="3"/>
  <c r="G4" i="3"/>
  <c r="D18" i="5"/>
  <c r="F9" i="5"/>
  <c r="F6" i="5"/>
  <c r="F48" i="5" l="1"/>
  <c r="D54" i="5" s="1"/>
  <c r="D56" i="5" s="1"/>
  <c r="F29" i="5"/>
  <c r="D35" i="5" s="1"/>
  <c r="D37" i="5" s="1"/>
  <c r="H22" i="3"/>
  <c r="G6" i="3"/>
  <c r="H6" i="3"/>
  <c r="G22" i="3"/>
  <c r="F11" i="5"/>
  <c r="D17" i="5" s="1"/>
  <c r="I21" i="3"/>
  <c r="I22" i="3" s="1"/>
  <c r="H21" i="3"/>
  <c r="G21" i="3"/>
  <c r="I3" i="3"/>
  <c r="I15" i="3" s="1"/>
  <c r="H3" i="3"/>
  <c r="G3" i="3"/>
  <c r="I27" i="3"/>
  <c r="H27" i="3"/>
  <c r="G27" i="3"/>
  <c r="I26" i="3"/>
  <c r="H26" i="3"/>
  <c r="G26" i="3"/>
  <c r="I25" i="3"/>
  <c r="H25" i="3"/>
  <c r="G25" i="3"/>
  <c r="H15" i="3"/>
  <c r="G15" i="3"/>
  <c r="F28" i="3"/>
  <c r="F9" i="1"/>
  <c r="C5" i="1"/>
  <c r="C9" i="1"/>
  <c r="D57" i="5" l="1"/>
  <c r="D38" i="5"/>
  <c r="D19" i="5"/>
  <c r="D20" i="5"/>
  <c r="I28" i="3"/>
  <c r="G28" i="3"/>
  <c r="H28" i="3"/>
  <c r="C6" i="1"/>
  <c r="C7" i="1" s="1"/>
  <c r="C8" i="1" s="1"/>
  <c r="C10" i="1" s="1"/>
  <c r="F5" i="1"/>
  <c r="F6" i="1" s="1"/>
  <c r="F7" i="1" s="1"/>
  <c r="F8" i="1" s="1"/>
  <c r="F10" i="1" s="1"/>
  <c r="C15" i="1" s="1"/>
  <c r="B15" i="1" l="1"/>
  <c r="E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 rocha</author>
  </authors>
  <commentList>
    <comment ref="C3" authorId="0" shapeId="0" xr:uid="{59148A03-F3E0-4FFA-B046-330B6BA83724}">
      <text>
        <r>
          <rPr>
            <b/>
            <sz val="9"/>
            <color indexed="81"/>
            <rFont val="Segoe UI"/>
            <family val="2"/>
          </rPr>
          <t xml:space="preserve">VALOR TOTAL DO PRODUTO + FRETE+IPI
</t>
        </r>
      </text>
    </comment>
    <comment ref="C4" authorId="0" shapeId="0" xr:uid="{C0796223-AAC4-433C-A6B0-0E8A117C1DD6}">
      <text>
        <r>
          <rPr>
            <b/>
            <sz val="9"/>
            <color indexed="81"/>
            <rFont val="Segoe UI"/>
            <family val="2"/>
          </rPr>
          <t xml:space="preserve">INSERIR VALOR DO PRODUTO + FRETE + IPI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RIBEIRO</author>
  </authors>
  <commentList>
    <comment ref="C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BASE DE CÁLCULO DA NOTA + FRETE - IPI . 
</t>
        </r>
      </text>
    </comment>
    <comment ref="F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BASE DE CÁLCULO DA NOTA + FRETE - IPI .
</t>
        </r>
      </text>
    </comment>
    <comment ref="B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ICMS destacado na NF.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Obs</t>
        </r>
        <r>
          <rPr>
            <sz val="9"/>
            <color indexed="81"/>
            <rFont val="Tahoma"/>
            <family val="2"/>
          </rPr>
          <t xml:space="preserve">: Se não possuir Alíquota de ICMS destacado na NF, utilizar a Alíquota INTERESTADUAL [12%(0,12)].
</t>
        </r>
      </text>
    </comment>
    <comment ref="C5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Valor do ICMS destacado na NF.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ICMS destacado na NF.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Obs</t>
        </r>
        <r>
          <rPr>
            <sz val="9"/>
            <color indexed="81"/>
            <rFont val="Tahoma"/>
            <family val="2"/>
          </rPr>
          <t xml:space="preserve">: Se não possuir Alíquota de ICMS destacado na NF, utilizar a Alíquota INTERESTADUAL [12%(0,12)].
</t>
        </r>
      </text>
    </comment>
    <comment ref="F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Valor do ICMS destacado na NF.
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Alíquota Interna.
</t>
        </r>
      </text>
    </comment>
    <comment ref="C6" authorId="0" shapeId="0" xr:uid="{00000000-0006-0000-0000-000008000000}">
      <text>
        <r>
          <rPr>
            <sz val="9"/>
            <color indexed="81"/>
            <rFont val="Tahoma"/>
            <family val="2"/>
          </rPr>
          <t>Valor da OPERAÇÂo:
(Base de Cálculo - Valor do ICMS).</t>
        </r>
      </text>
    </comment>
    <comment ref="E6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Alíquota Interna.
</t>
        </r>
      </text>
    </comment>
    <comment ref="F6" authorId="0" shapeId="0" xr:uid="{00000000-0006-0000-0000-00000A000000}">
      <text>
        <r>
          <rPr>
            <sz val="9"/>
            <color indexed="81"/>
            <rFont val="Tahoma"/>
            <family val="2"/>
          </rPr>
          <t>Valor da OPERAÇÂo:
(Base de Cálculo - Valor do ICMS).</t>
        </r>
      </text>
    </comment>
    <comment ref="C7" authorId="0" shapeId="0" xr:uid="{00000000-0006-0000-0000-00000B000000}">
      <text>
        <r>
          <rPr>
            <sz val="9"/>
            <color indexed="81"/>
            <rFont val="Tahoma"/>
            <family val="2"/>
          </rPr>
          <t>Resultado da OPERAÇÂO:
[</t>
        </r>
        <r>
          <rPr>
            <u/>
            <sz val="9"/>
            <color indexed="81"/>
            <rFont val="Tahoma"/>
            <family val="2"/>
          </rPr>
          <t>Vlr. Da operação anterior</t>
        </r>
        <r>
          <rPr>
            <sz val="9"/>
            <color indexed="81"/>
            <rFont val="Tahoma"/>
            <family val="2"/>
          </rPr>
          <t xml:space="preserve"> / 1 - 18%(0,18)]</t>
        </r>
      </text>
    </comment>
    <comment ref="F7" authorId="0" shapeId="0" xr:uid="{00000000-0006-0000-0000-00000C000000}">
      <text>
        <r>
          <rPr>
            <sz val="9"/>
            <color indexed="81"/>
            <rFont val="Tahoma"/>
            <family val="2"/>
          </rPr>
          <t>Resultado da OPERAÇÂO:
[</t>
        </r>
        <r>
          <rPr>
            <u/>
            <sz val="9"/>
            <color indexed="81"/>
            <rFont val="Tahoma"/>
            <family val="2"/>
          </rPr>
          <t>Vlr. Da operação anterior</t>
        </r>
        <r>
          <rPr>
            <sz val="9"/>
            <color indexed="81"/>
            <rFont val="Tahoma"/>
            <family val="2"/>
          </rPr>
          <t xml:space="preserve"> / 1 - 18%(0,18)]</t>
        </r>
      </text>
    </comment>
    <comment ref="C8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Base de Cálculo Alíquota Interna x 18%.
</t>
        </r>
      </text>
    </comment>
    <comment ref="F8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Base de Cálculo Alíquota Interna x 18%.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ROMEU</author>
  </authors>
  <commentList>
    <comment ref="F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Abatimento de 20,00 de despesas acessórias.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7,32%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RIBEIRO</author>
  </authors>
  <commentList>
    <comment ref="E8" authorId="0" shapeId="0" xr:uid="{00000000-0006-0000-0200-000001000000}">
      <text>
        <r>
          <rPr>
            <sz val="9"/>
            <color indexed="81"/>
            <rFont val="Tahoma"/>
            <family val="2"/>
          </rPr>
          <t>MVA</t>
        </r>
      </text>
    </comment>
    <comment ref="E26" authorId="0" shapeId="0" xr:uid="{00000000-0006-0000-0200-000002000000}">
      <text>
        <r>
          <rPr>
            <sz val="9"/>
            <color indexed="81"/>
            <rFont val="Tahoma"/>
            <family val="2"/>
          </rPr>
          <t>MVA</t>
        </r>
      </text>
    </comment>
    <comment ref="E45" authorId="0" shapeId="0" xr:uid="{00000000-0006-0000-0200-000003000000}">
      <text>
        <r>
          <rPr>
            <sz val="9"/>
            <color indexed="81"/>
            <rFont val="Tahoma"/>
            <family val="2"/>
          </rPr>
          <t>MVA</t>
        </r>
      </text>
    </comment>
  </commentList>
</comments>
</file>

<file path=xl/sharedStrings.xml><?xml version="1.0" encoding="utf-8"?>
<sst xmlns="http://schemas.openxmlformats.org/spreadsheetml/2006/main" count="99" uniqueCount="55">
  <si>
    <t>Valor ICMS 18%</t>
  </si>
  <si>
    <t>CÁLCULO ICMS DIFERENÇA DE ALÍQUOTA</t>
  </si>
  <si>
    <r>
      <t xml:space="preserve">Valor do ICMS a </t>
    </r>
    <r>
      <rPr>
        <b/>
        <sz val="18"/>
        <color theme="1"/>
        <rFont val="Arial"/>
        <family val="2"/>
      </rPr>
      <t>RECOLHER</t>
    </r>
  </si>
  <si>
    <t>Valor do ICMS 12%</t>
  </si>
  <si>
    <t>Base de cálculo Alíquota Interna</t>
  </si>
  <si>
    <t>Total do ICMS a Recolher</t>
  </si>
  <si>
    <t>DATA</t>
  </si>
  <si>
    <t>NF</t>
  </si>
  <si>
    <t>EMPRESA</t>
  </si>
  <si>
    <t>CNPJ</t>
  </si>
  <si>
    <t>ESTADO</t>
  </si>
  <si>
    <t>VALOR NF</t>
  </si>
  <si>
    <t>DIFERENCIAL</t>
  </si>
  <si>
    <t>TOTAIS</t>
  </si>
  <si>
    <t>B. cálculo</t>
  </si>
  <si>
    <t>Nota Fiscal</t>
  </si>
  <si>
    <t>Substituição Tributária</t>
  </si>
  <si>
    <t>% Acréscimo Sobre a NF</t>
  </si>
  <si>
    <r>
      <t xml:space="preserve">Preço de Compra da Mercadoria                              ( </t>
    </r>
    <r>
      <rPr>
        <b/>
        <sz val="8"/>
        <color theme="1"/>
        <rFont val="Arial"/>
        <family val="2"/>
      </rPr>
      <t>NF + ICMS Substituição</t>
    </r>
    <r>
      <rPr>
        <b/>
        <sz val="10"/>
        <color theme="1"/>
        <rFont val="Arial"/>
        <family val="2"/>
      </rPr>
      <t xml:space="preserve"> )</t>
    </r>
  </si>
  <si>
    <t>Base de cálculo NF</t>
  </si>
  <si>
    <t>ICMS Substituição</t>
  </si>
  <si>
    <t>NF: 413.298</t>
  </si>
  <si>
    <t>NCM</t>
  </si>
  <si>
    <t>9603-4090</t>
  </si>
  <si>
    <t>Atlas S.A</t>
  </si>
  <si>
    <t>9603-3000</t>
  </si>
  <si>
    <t>Produto Importado</t>
  </si>
  <si>
    <t>FERRAGENS 3F DO BRASIL EIRELI</t>
  </si>
  <si>
    <t>02.464.189/0001-07</t>
  </si>
  <si>
    <t>RJ</t>
  </si>
  <si>
    <t>ANTECIPAÇÃO DE ICMS 10/2019 - ALAECIO RIBEIRO DA SILVA</t>
  </si>
  <si>
    <t>24 cadeados</t>
  </si>
  <si>
    <t>Valor total é 238,14 + 17,42 = 255,56</t>
  </si>
  <si>
    <t>BASE DE CALCULO DA NOTA</t>
  </si>
  <si>
    <t>ALIQUOTA ICMS DA NOTA</t>
  </si>
  <si>
    <t>BASE DE CALCULO ST</t>
  </si>
  <si>
    <t>RESULTADO</t>
  </si>
  <si>
    <t>ICMS ST A PAGAR</t>
  </si>
  <si>
    <t>MVA DO PRODUTO %</t>
  </si>
  <si>
    <t>MERCARIA NACIONAL</t>
  </si>
  <si>
    <t>MERCADORIA IMPORTADA</t>
  </si>
  <si>
    <t>ICMS ANTECIPAÇÃO (PRODUTOS TRIBUTADOS EM MG)</t>
  </si>
  <si>
    <t>ALIQUOTA ICMS PRODUTO MG</t>
  </si>
  <si>
    <t>B. CALC DA NOTA FISCAL</t>
  </si>
  <si>
    <t>ANTECIPAÇÃO ICMS ST</t>
  </si>
  <si>
    <t>OBS:  PREENCHER SOMENTE OS CAMPOS EM AZUL</t>
  </si>
  <si>
    <t>Nº Nota Fiscal</t>
  </si>
  <si>
    <t>(Produtos Tributados integralmente em Minas Gerais)</t>
  </si>
  <si>
    <t>VALOR A PAGAR DE ICMS</t>
  </si>
  <si>
    <t>VALOR DA OPERAÇÃO</t>
  </si>
  <si>
    <t>ALIQ INTERNA 18%</t>
  </si>
  <si>
    <t xml:space="preserve">ALIQ. EXTERNA (12%) </t>
  </si>
  <si>
    <t>ALIQ.  EXTERNA (12%)</t>
  </si>
  <si>
    <t>ALIQ. EXTERNA  (4%)</t>
  </si>
  <si>
    <t>ALIQ INTERNA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</si>
</sst>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Arial"/>
      <family val="2"/>
    </font>
    <font>
      <u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Segoe UI"/>
      <family val="2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53">
    <xf numFmtId="0" fontId="0" fillId="0" borderId="0" xfId="0"/>
    <xf numFmtId="0" fontId="1" fillId="5" borderId="6" xfId="0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right"/>
    </xf>
    <xf numFmtId="2" fontId="10" fillId="6" borderId="12" xfId="0" applyNumberFormat="1" applyFont="1" applyFill="1" applyBorder="1" applyAlignment="1">
      <alignment horizontal="center" vertical="center"/>
    </xf>
    <xf numFmtId="9" fontId="6" fillId="4" borderId="9" xfId="0" applyNumberFormat="1" applyFont="1" applyFill="1" applyBorder="1" applyAlignment="1">
      <alignment horizontal="center"/>
    </xf>
    <xf numFmtId="9" fontId="6" fillId="4" borderId="10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4" fontId="0" fillId="5" borderId="0" xfId="0" applyNumberFormat="1" applyFill="1" applyProtection="1">
      <protection locked="0"/>
    </xf>
    <xf numFmtId="0" fontId="7" fillId="5" borderId="0" xfId="0" applyFont="1" applyFill="1" applyProtection="1">
      <protection locked="0"/>
    </xf>
    <xf numFmtId="164" fontId="1" fillId="5" borderId="14" xfId="0" applyNumberFormat="1" applyFont="1" applyFill="1" applyBorder="1" applyAlignment="1">
      <alignment horizontal="right"/>
    </xf>
    <xf numFmtId="164" fontId="1" fillId="5" borderId="14" xfId="0" applyNumberFormat="1" applyFont="1" applyFill="1" applyBorder="1" applyAlignment="1">
      <alignment horizontal="right" vertical="center" wrapText="1"/>
    </xf>
    <xf numFmtId="2" fontId="10" fillId="5" borderId="11" xfId="0" applyNumberFormat="1" applyFont="1" applyFill="1" applyBorder="1" applyAlignment="1">
      <alignment horizontal="center" vertical="center"/>
    </xf>
    <xf numFmtId="2" fontId="10" fillId="5" borderId="12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 applyProtection="1">
      <alignment horizontal="right"/>
      <protection locked="0"/>
    </xf>
    <xf numFmtId="0" fontId="0" fillId="5" borderId="0" xfId="0" applyFill="1"/>
    <xf numFmtId="0" fontId="1" fillId="5" borderId="8" xfId="0" applyFont="1" applyFill="1" applyBorder="1"/>
    <xf numFmtId="4" fontId="1" fillId="5" borderId="16" xfId="0" applyNumberFormat="1" applyFont="1" applyFill="1" applyBorder="1"/>
    <xf numFmtId="4" fontId="0" fillId="5" borderId="0" xfId="0" applyNumberFormat="1" applyFill="1"/>
    <xf numFmtId="0" fontId="6" fillId="5" borderId="0" xfId="0" applyFont="1" applyFill="1"/>
    <xf numFmtId="0" fontId="10" fillId="5" borderId="0" xfId="0" applyFont="1" applyFill="1"/>
    <xf numFmtId="0" fontId="1" fillId="5" borderId="5" xfId="0" applyFont="1" applyFill="1" applyBorder="1"/>
    <xf numFmtId="14" fontId="0" fillId="0" borderId="17" xfId="0" quotePrefix="1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165" fontId="0" fillId="0" borderId="18" xfId="1" applyNumberFormat="1" applyFont="1" applyBorder="1"/>
    <xf numFmtId="165" fontId="0" fillId="0" borderId="19" xfId="1" applyNumberFormat="1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165" fontId="12" fillId="0" borderId="21" xfId="1" applyNumberFormat="1" applyFont="1" applyBorder="1" applyAlignment="1"/>
    <xf numFmtId="165" fontId="12" fillId="0" borderId="22" xfId="1" applyNumberFormat="1" applyFont="1" applyBorder="1"/>
    <xf numFmtId="0" fontId="13" fillId="4" borderId="18" xfId="0" applyFont="1" applyFill="1" applyBorder="1" applyAlignment="1">
      <alignment horizontal="center"/>
    </xf>
    <xf numFmtId="9" fontId="13" fillId="4" borderId="18" xfId="0" applyNumberFormat="1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14" fontId="0" fillId="3" borderId="17" xfId="0" quotePrefix="1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8" xfId="0" applyFill="1" applyBorder="1"/>
    <xf numFmtId="165" fontId="0" fillId="3" borderId="18" xfId="1" applyNumberFormat="1" applyFont="1" applyFill="1" applyBorder="1"/>
    <xf numFmtId="14" fontId="0" fillId="3" borderId="23" xfId="0" quotePrefix="1" applyNumberForma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4" xfId="0" applyFill="1" applyBorder="1"/>
    <xf numFmtId="0" fontId="13" fillId="4" borderId="25" xfId="0" applyFont="1" applyFill="1" applyBorder="1" applyAlignment="1">
      <alignment horizontal="center"/>
    </xf>
    <xf numFmtId="9" fontId="13" fillId="4" borderId="25" xfId="0" applyNumberFormat="1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/>
    </xf>
    <xf numFmtId="14" fontId="0" fillId="3" borderId="17" xfId="0" applyNumberFormat="1" applyFill="1" applyBorder="1" applyAlignment="1">
      <alignment horizontal="center"/>
    </xf>
    <xf numFmtId="0" fontId="15" fillId="3" borderId="0" xfId="0" applyFont="1" applyFill="1"/>
    <xf numFmtId="4" fontId="15" fillId="3" borderId="0" xfId="0" applyNumberFormat="1" applyFont="1" applyFill="1"/>
    <xf numFmtId="9" fontId="15" fillId="3" borderId="0" xfId="0" applyNumberFormat="1" applyFont="1" applyFill="1"/>
    <xf numFmtId="4" fontId="16" fillId="3" borderId="0" xfId="0" applyNumberFormat="1" applyFont="1" applyFill="1"/>
    <xf numFmtId="0" fontId="15" fillId="3" borderId="30" xfId="0" applyFont="1" applyFill="1" applyBorder="1"/>
    <xf numFmtId="4" fontId="15" fillId="3" borderId="30" xfId="0" applyNumberFormat="1" applyFont="1" applyFill="1" applyBorder="1"/>
    <xf numFmtId="0" fontId="15" fillId="3" borderId="2" xfId="0" applyFont="1" applyFill="1" applyBorder="1"/>
    <xf numFmtId="0" fontId="15" fillId="3" borderId="3" xfId="0" applyFont="1" applyFill="1" applyBorder="1"/>
    <xf numFmtId="0" fontId="15" fillId="3" borderId="4" xfId="0" applyFont="1" applyFill="1" applyBorder="1"/>
    <xf numFmtId="0" fontId="15" fillId="3" borderId="31" xfId="0" applyFont="1" applyFill="1" applyBorder="1"/>
    <xf numFmtId="0" fontId="15" fillId="3" borderId="32" xfId="0" applyFont="1" applyFill="1" applyBorder="1"/>
    <xf numFmtId="4" fontId="15" fillId="3" borderId="32" xfId="0" applyNumberFormat="1" applyFont="1" applyFill="1" applyBorder="1"/>
    <xf numFmtId="0" fontId="15" fillId="3" borderId="33" xfId="0" applyFont="1" applyFill="1" applyBorder="1"/>
    <xf numFmtId="49" fontId="15" fillId="3" borderId="0" xfId="0" applyNumberFormat="1" applyFont="1" applyFill="1"/>
    <xf numFmtId="10" fontId="15" fillId="2" borderId="34" xfId="0" applyNumberFormat="1" applyFont="1" applyFill="1" applyBorder="1"/>
    <xf numFmtId="10" fontId="16" fillId="3" borderId="0" xfId="0" applyNumberFormat="1" applyFont="1" applyFill="1"/>
    <xf numFmtId="4" fontId="15" fillId="2" borderId="34" xfId="0" applyNumberFormat="1" applyFont="1" applyFill="1" applyBorder="1"/>
    <xf numFmtId="0" fontId="0" fillId="0" borderId="35" xfId="0" applyBorder="1" applyAlignment="1">
      <alignment horizontal="center"/>
    </xf>
    <xf numFmtId="165" fontId="0" fillId="0" borderId="24" xfId="1" applyNumberFormat="1" applyFont="1" applyBorder="1"/>
    <xf numFmtId="165" fontId="0" fillId="0" borderId="36" xfId="1" applyNumberFormat="1" applyFont="1" applyBorder="1"/>
    <xf numFmtId="0" fontId="0" fillId="3" borderId="39" xfId="0" applyFill="1" applyBorder="1" applyAlignment="1">
      <alignment horizontal="center"/>
    </xf>
    <xf numFmtId="165" fontId="0" fillId="3" borderId="24" xfId="1" applyNumberFormat="1" applyFont="1" applyFill="1" applyBorder="1"/>
    <xf numFmtId="14" fontId="15" fillId="3" borderId="1" xfId="0" applyNumberFormat="1" applyFont="1" applyFill="1" applyBorder="1"/>
    <xf numFmtId="165" fontId="0" fillId="8" borderId="37" xfId="1" applyNumberFormat="1" applyFont="1" applyFill="1" applyBorder="1"/>
    <xf numFmtId="165" fontId="0" fillId="8" borderId="38" xfId="1" applyNumberFormat="1" applyFont="1" applyFill="1" applyBorder="1"/>
    <xf numFmtId="165" fontId="0" fillId="8" borderId="43" xfId="1" applyNumberFormat="1" applyFont="1" applyFill="1" applyBorder="1"/>
    <xf numFmtId="165" fontId="0" fillId="8" borderId="34" xfId="1" applyNumberFormat="1" applyFont="1" applyFill="1" applyBorder="1"/>
    <xf numFmtId="3" fontId="0" fillId="0" borderId="18" xfId="0" applyNumberFormat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18" fillId="3" borderId="0" xfId="0" applyFont="1" applyFill="1"/>
    <xf numFmtId="4" fontId="18" fillId="3" borderId="0" xfId="0" applyNumberFormat="1" applyFont="1" applyFill="1"/>
    <xf numFmtId="4" fontId="16" fillId="9" borderId="34" xfId="0" applyNumberFormat="1" applyFont="1" applyFill="1" applyBorder="1" applyAlignment="1">
      <alignment horizontal="center" vertical="center" wrapText="1"/>
    </xf>
    <xf numFmtId="0" fontId="21" fillId="3" borderId="0" xfId="0" applyFont="1" applyFill="1"/>
    <xf numFmtId="3" fontId="15" fillId="3" borderId="0" xfId="0" applyNumberFormat="1" applyFont="1" applyFill="1"/>
    <xf numFmtId="0" fontId="16" fillId="3" borderId="0" xfId="0" applyFont="1" applyFill="1"/>
    <xf numFmtId="0" fontId="0" fillId="0" borderId="18" xfId="0" applyBorder="1" applyAlignment="1">
      <alignment horizontal="center" vertical="center" wrapText="1"/>
    </xf>
    <xf numFmtId="14" fontId="0" fillId="0" borderId="17" xfId="0" quotePrefix="1" applyNumberForma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165" fontId="0" fillId="0" borderId="18" xfId="1" applyNumberFormat="1" applyFont="1" applyBorder="1" applyAlignment="1">
      <alignment horizontal="center" vertical="center" wrapText="1"/>
    </xf>
    <xf numFmtId="165" fontId="17" fillId="0" borderId="19" xfId="1" applyNumberFormat="1" applyFont="1" applyBorder="1" applyAlignment="1">
      <alignment horizontal="center" vertical="center" wrapText="1"/>
    </xf>
    <xf numFmtId="0" fontId="17" fillId="0" borderId="18" xfId="0" applyFont="1" applyBorder="1"/>
    <xf numFmtId="3" fontId="0" fillId="0" borderId="35" xfId="0" applyNumberFormat="1" applyBorder="1" applyAlignment="1">
      <alignment horizontal="center"/>
    </xf>
    <xf numFmtId="0" fontId="0" fillId="0" borderId="44" xfId="0" applyBorder="1"/>
    <xf numFmtId="0" fontId="0" fillId="0" borderId="24" xfId="0" applyBorder="1"/>
    <xf numFmtId="0" fontId="0" fillId="0" borderId="25" xfId="0" applyBorder="1"/>
    <xf numFmtId="0" fontId="22" fillId="2" borderId="45" xfId="0" applyFont="1" applyFill="1" applyBorder="1"/>
    <xf numFmtId="0" fontId="22" fillId="2" borderId="46" xfId="0" applyFont="1" applyFill="1" applyBorder="1"/>
    <xf numFmtId="0" fontId="23" fillId="6" borderId="27" xfId="0" applyFont="1" applyFill="1" applyBorder="1"/>
    <xf numFmtId="44" fontId="0" fillId="0" borderId="0" xfId="2" applyFont="1"/>
    <xf numFmtId="0" fontId="24" fillId="0" borderId="0" xfId="0" applyFont="1"/>
    <xf numFmtId="44" fontId="24" fillId="0" borderId="0" xfId="2" applyFont="1"/>
    <xf numFmtId="44" fontId="6" fillId="3" borderId="0" xfId="2" applyFont="1" applyFill="1" applyBorder="1"/>
    <xf numFmtId="0" fontId="25" fillId="10" borderId="34" xfId="0" applyFont="1" applyFill="1" applyBorder="1"/>
    <xf numFmtId="0" fontId="26" fillId="0" borderId="0" xfId="0" applyFont="1"/>
    <xf numFmtId="44" fontId="6" fillId="6" borderId="29" xfId="0" applyNumberFormat="1" applyFont="1" applyFill="1" applyBorder="1" applyProtection="1">
      <protection hidden="1"/>
    </xf>
    <xf numFmtId="0" fontId="17" fillId="0" borderId="47" xfId="0" applyFont="1" applyBorder="1"/>
    <xf numFmtId="0" fontId="6" fillId="11" borderId="34" xfId="0" applyFont="1" applyFill="1" applyBorder="1"/>
    <xf numFmtId="0" fontId="23" fillId="12" borderId="47" xfId="0" applyFont="1" applyFill="1" applyBorder="1"/>
    <xf numFmtId="44" fontId="6" fillId="12" borderId="51" xfId="2" applyFont="1" applyFill="1" applyBorder="1" applyProtection="1">
      <protection hidden="1"/>
    </xf>
    <xf numFmtId="0" fontId="17" fillId="0" borderId="52" xfId="0" applyFont="1" applyBorder="1"/>
    <xf numFmtId="44" fontId="0" fillId="11" borderId="34" xfId="2" applyFont="1" applyFill="1" applyBorder="1"/>
    <xf numFmtId="0" fontId="17" fillId="0" borderId="53" xfId="0" applyFont="1" applyBorder="1"/>
    <xf numFmtId="44" fontId="6" fillId="12" borderId="54" xfId="2" applyFont="1" applyFill="1" applyBorder="1" applyProtection="1">
      <protection hidden="1"/>
    </xf>
    <xf numFmtId="9" fontId="0" fillId="11" borderId="34" xfId="3" applyFont="1" applyFill="1" applyBorder="1"/>
    <xf numFmtId="0" fontId="23" fillId="12" borderId="49" xfId="0" applyFont="1" applyFill="1" applyBorder="1"/>
    <xf numFmtId="0" fontId="17" fillId="0" borderId="0" xfId="0" applyFont="1"/>
    <xf numFmtId="0" fontId="23" fillId="0" borderId="0" xfId="0" applyFont="1"/>
    <xf numFmtId="0" fontId="23" fillId="12" borderId="48" xfId="0" applyFont="1" applyFill="1" applyBorder="1"/>
    <xf numFmtId="9" fontId="0" fillId="0" borderId="56" xfId="3" applyFont="1" applyFill="1" applyBorder="1"/>
    <xf numFmtId="0" fontId="23" fillId="12" borderId="0" xfId="0" applyFont="1" applyFill="1"/>
    <xf numFmtId="44" fontId="6" fillId="12" borderId="0" xfId="2" applyFont="1" applyFill="1" applyBorder="1" applyProtection="1">
      <protection hidden="1"/>
    </xf>
    <xf numFmtId="0" fontId="17" fillId="0" borderId="58" xfId="0" applyFont="1" applyBorder="1"/>
    <xf numFmtId="10" fontId="0" fillId="11" borderId="57" xfId="3" applyNumberFormat="1" applyFont="1" applyFill="1" applyBorder="1"/>
    <xf numFmtId="44" fontId="6" fillId="12" borderId="54" xfId="2" applyFont="1" applyFill="1" applyBorder="1"/>
    <xf numFmtId="0" fontId="0" fillId="0" borderId="50" xfId="0" applyBorder="1"/>
    <xf numFmtId="9" fontId="0" fillId="11" borderId="57" xfId="3" applyFont="1" applyFill="1" applyBorder="1"/>
    <xf numFmtId="0" fontId="25" fillId="12" borderId="55" xfId="0" applyFont="1" applyFill="1" applyBorder="1"/>
    <xf numFmtId="0" fontId="27" fillId="0" borderId="0" xfId="0" applyFont="1" applyAlignment="1">
      <alignment horizontal="left"/>
    </xf>
    <xf numFmtId="44" fontId="27" fillId="0" borderId="0" xfId="2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applyFont="1"/>
    <xf numFmtId="44" fontId="17" fillId="0" borderId="0" xfId="2" applyFont="1"/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0" fillId="7" borderId="27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25" fillId="0" borderId="27" xfId="0" applyFont="1" applyFill="1" applyBorder="1"/>
    <xf numFmtId="44" fontId="24" fillId="11" borderId="59" xfId="2" applyFont="1" applyFill="1" applyBorder="1" applyAlignment="1">
      <alignment horizontal="right"/>
    </xf>
    <xf numFmtId="44" fontId="24" fillId="11" borderId="60" xfId="2" applyFont="1" applyFill="1" applyBorder="1"/>
    <xf numFmtId="0" fontId="29" fillId="6" borderId="0" xfId="0" applyFont="1" applyFill="1"/>
    <xf numFmtId="0" fontId="25" fillId="0" borderId="0" xfId="0" applyFont="1" applyFill="1" applyBorder="1"/>
    <xf numFmtId="0" fontId="25" fillId="12" borderId="59" xfId="0" applyFont="1" applyFill="1" applyBorder="1"/>
    <xf numFmtId="44" fontId="31" fillId="6" borderId="47" xfId="0" applyNumberFormat="1" applyFont="1" applyFill="1" applyBorder="1"/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FC17-279D-43A0-AF1A-6BAB113C78B0}">
  <dimension ref="A1:E19"/>
  <sheetViews>
    <sheetView showGridLines="0" topLeftCell="A10" zoomScale="145" zoomScaleNormal="145" workbookViewId="0">
      <selection activeCell="B2" sqref="B2"/>
    </sheetView>
  </sheetViews>
  <sheetFormatPr defaultRowHeight="15" x14ac:dyDescent="0.25"/>
  <cols>
    <col min="1" max="1" width="31.85546875" customWidth="1"/>
    <col min="2" max="2" width="26.140625" customWidth="1"/>
  </cols>
  <sheetData>
    <row r="1" spans="1:5" ht="35.25" customHeight="1" thickBot="1" x14ac:dyDescent="0.6">
      <c r="A1" s="101" t="s">
        <v>44</v>
      </c>
    </row>
    <row r="2" spans="1:5" ht="34.5" customHeight="1" thickBot="1" x14ac:dyDescent="0.45">
      <c r="A2" s="100" t="s">
        <v>46</v>
      </c>
      <c r="B2" s="104">
        <v>11111</v>
      </c>
    </row>
    <row r="3" spans="1:5" ht="22.5" customHeight="1" thickBot="1" x14ac:dyDescent="0.3">
      <c r="A3" s="107" t="s">
        <v>43</v>
      </c>
      <c r="B3" s="108">
        <v>1000</v>
      </c>
    </row>
    <row r="4" spans="1:5" ht="16.5" customHeight="1" thickBot="1" x14ac:dyDescent="0.3">
      <c r="A4" s="109" t="s">
        <v>34</v>
      </c>
      <c r="B4" s="111">
        <v>0.12</v>
      </c>
    </row>
    <row r="5" spans="1:5" ht="34.5" customHeight="1" x14ac:dyDescent="0.25">
      <c r="A5" s="112" t="s">
        <v>36</v>
      </c>
      <c r="B5" s="110">
        <f>B3*B4</f>
        <v>120</v>
      </c>
      <c r="E5" s="116"/>
    </row>
    <row r="6" spans="1:5" ht="12" customHeight="1" x14ac:dyDescent="0.25">
      <c r="A6" s="113"/>
    </row>
    <row r="7" spans="1:5" ht="5.25" customHeight="1" thickBot="1" x14ac:dyDescent="0.3">
      <c r="A7" s="114" t="s">
        <v>33</v>
      </c>
      <c r="B7" s="99">
        <f>B3</f>
        <v>1000</v>
      </c>
    </row>
    <row r="8" spans="1:5" ht="15.75" thickBot="1" x14ac:dyDescent="0.3">
      <c r="A8" s="119" t="s">
        <v>38</v>
      </c>
      <c r="B8" s="120">
        <v>0.45</v>
      </c>
    </row>
    <row r="9" spans="1:5" ht="18" customHeight="1" x14ac:dyDescent="0.25">
      <c r="A9" s="117" t="s">
        <v>36</v>
      </c>
      <c r="B9" s="118">
        <f>B7*B8+B7</f>
        <v>1450</v>
      </c>
    </row>
    <row r="10" spans="1:5" ht="15.75" thickBot="1" x14ac:dyDescent="0.3">
      <c r="A10" s="115" t="s">
        <v>35</v>
      </c>
      <c r="B10" s="121">
        <f>B9</f>
        <v>1450</v>
      </c>
    </row>
    <row r="11" spans="1:5" ht="15.75" thickBot="1" x14ac:dyDescent="0.3">
      <c r="A11" s="109" t="s">
        <v>42</v>
      </c>
      <c r="B11" s="123">
        <v>0.18</v>
      </c>
    </row>
    <row r="12" spans="1:5" x14ac:dyDescent="0.25">
      <c r="A12" s="103"/>
      <c r="B12" s="122"/>
    </row>
    <row r="13" spans="1:5" ht="25.5" customHeight="1" x14ac:dyDescent="0.25">
      <c r="A13" s="105" t="s">
        <v>36</v>
      </c>
      <c r="B13" s="106">
        <f>B10*B11</f>
        <v>261</v>
      </c>
    </row>
    <row r="14" spans="1:5" ht="15.75" thickBot="1" x14ac:dyDescent="0.3"/>
    <row r="15" spans="1:5" ht="15.75" thickBot="1" x14ac:dyDescent="0.3">
      <c r="A15" s="95" t="s">
        <v>37</v>
      </c>
      <c r="B15" s="102">
        <f>B13-B5</f>
        <v>141</v>
      </c>
    </row>
    <row r="19" spans="1:1" x14ac:dyDescent="0.25">
      <c r="A19" t="s">
        <v>45</v>
      </c>
    </row>
  </sheetData>
  <protectedRanges>
    <protectedRange sqref="B11" name="Intervalo4"/>
    <protectedRange sqref="B8" name="Intervalo3"/>
    <protectedRange sqref="B2" name="Intervalo1"/>
    <protectedRange sqref="B4" name="Intervalo2"/>
  </protectedRange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2488-62BB-4AC0-8E17-CADF7B0D03F8}">
  <dimension ref="A1:F19"/>
  <sheetViews>
    <sheetView showGridLines="0" tabSelected="1" workbookViewId="0">
      <selection activeCell="C5" sqref="C5"/>
    </sheetView>
  </sheetViews>
  <sheetFormatPr defaultRowHeight="15" x14ac:dyDescent="0.25"/>
  <cols>
    <col min="1" max="2" width="45.7109375" customWidth="1"/>
    <col min="3" max="3" width="34.5703125" customWidth="1"/>
    <col min="4" max="4" width="31.28515625" customWidth="1"/>
  </cols>
  <sheetData>
    <row r="1" spans="1:6" ht="21" x14ac:dyDescent="0.35">
      <c r="A1" s="128" t="s">
        <v>41</v>
      </c>
      <c r="B1" s="128"/>
      <c r="C1" s="129"/>
    </row>
    <row r="2" spans="1:6" ht="64.5" customHeight="1" thickBot="1" x14ac:dyDescent="0.4">
      <c r="A2" s="125" t="s">
        <v>47</v>
      </c>
      <c r="B2" s="125"/>
      <c r="C2" s="126"/>
      <c r="D2" s="127"/>
      <c r="E2" s="127"/>
      <c r="F2" s="127"/>
    </row>
    <row r="3" spans="1:6" ht="27" thickBot="1" x14ac:dyDescent="0.45">
      <c r="A3" s="146"/>
      <c r="B3" s="150"/>
      <c r="C3" s="149" t="s">
        <v>49</v>
      </c>
      <c r="D3" s="149" t="s">
        <v>48</v>
      </c>
    </row>
    <row r="4" spans="1:6" ht="48.75" customHeight="1" x14ac:dyDescent="0.4">
      <c r="A4" s="124" t="s">
        <v>51</v>
      </c>
      <c r="B4" s="151" t="s">
        <v>50</v>
      </c>
      <c r="C4" s="147">
        <v>100</v>
      </c>
      <c r="D4" s="152">
        <f>C4*7.32%</f>
        <v>7.32</v>
      </c>
    </row>
    <row r="5" spans="1:6" ht="33" customHeight="1" x14ac:dyDescent="0.4">
      <c r="A5" s="124" t="s">
        <v>52</v>
      </c>
      <c r="B5" s="151" t="s">
        <v>54</v>
      </c>
      <c r="C5" s="148">
        <v>100</v>
      </c>
      <c r="D5" s="152">
        <f>C5*17.33%</f>
        <v>17.329999999999998</v>
      </c>
    </row>
    <row r="6" spans="1:6" ht="26.25" x14ac:dyDescent="0.4">
      <c r="A6" s="124" t="s">
        <v>53</v>
      </c>
      <c r="B6" s="151" t="s">
        <v>50</v>
      </c>
      <c r="C6" s="148">
        <v>100</v>
      </c>
      <c r="D6" s="152">
        <f>C6*17.07%</f>
        <v>17.07</v>
      </c>
    </row>
    <row r="7" spans="1:6" ht="26.25" x14ac:dyDescent="0.4">
      <c r="A7" s="124" t="s">
        <v>53</v>
      </c>
      <c r="B7" s="151" t="s">
        <v>54</v>
      </c>
      <c r="C7" s="148">
        <v>100</v>
      </c>
      <c r="D7" s="152">
        <f>C7*28%</f>
        <v>28.000000000000004</v>
      </c>
    </row>
    <row r="8" spans="1:6" ht="26.25" x14ac:dyDescent="0.4">
      <c r="A8" s="97"/>
      <c r="B8" s="97"/>
      <c r="C8" s="98"/>
    </row>
    <row r="9" spans="1:6" x14ac:dyDescent="0.25">
      <c r="C9" s="96"/>
    </row>
    <row r="10" spans="1:6" x14ac:dyDescent="0.25">
      <c r="C10" s="96"/>
    </row>
    <row r="11" spans="1:6" x14ac:dyDescent="0.25">
      <c r="C11" s="96"/>
    </row>
    <row r="12" spans="1:6" x14ac:dyDescent="0.25">
      <c r="C12" s="96"/>
    </row>
    <row r="13" spans="1:6" x14ac:dyDescent="0.25">
      <c r="C13" s="96"/>
    </row>
    <row r="14" spans="1:6" x14ac:dyDescent="0.25">
      <c r="C14" s="96"/>
    </row>
    <row r="15" spans="1:6" x14ac:dyDescent="0.25">
      <c r="C15" s="96"/>
    </row>
    <row r="16" spans="1:6" x14ac:dyDescent="0.25">
      <c r="C16" s="96"/>
    </row>
    <row r="17" spans="3:3" x14ac:dyDescent="0.25">
      <c r="C17" s="96"/>
    </row>
    <row r="18" spans="3:3" x14ac:dyDescent="0.25">
      <c r="C18" s="96"/>
    </row>
    <row r="19" spans="3:3" x14ac:dyDescent="0.25">
      <c r="C19" s="96"/>
    </row>
  </sheetData>
  <protectedRanges>
    <protectedRange sqref="C5:C7" name="Intervalo3"/>
    <protectedRange sqref="C4" name="Intervalo2"/>
  </protectedRange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opLeftCell="B1" workbookViewId="0">
      <selection activeCell="B4" sqref="B4"/>
    </sheetView>
  </sheetViews>
  <sheetFormatPr defaultRowHeight="15" x14ac:dyDescent="0.25"/>
  <cols>
    <col min="1" max="1" width="5" style="8" customWidth="1"/>
    <col min="2" max="2" width="31.7109375" style="8" customWidth="1"/>
    <col min="3" max="3" width="24.42578125" style="9" customWidth="1"/>
    <col min="4" max="4" width="5.5703125" style="8" customWidth="1"/>
    <col min="5" max="5" width="32" style="8" customWidth="1"/>
    <col min="6" max="6" width="21.42578125" style="8" customWidth="1"/>
    <col min="7" max="16384" width="9.140625" style="8"/>
  </cols>
  <sheetData>
    <row r="1" spans="1:6" ht="15.75" thickBot="1" x14ac:dyDescent="0.3">
      <c r="B1" s="8" t="s">
        <v>39</v>
      </c>
      <c r="E1" s="8" t="s">
        <v>40</v>
      </c>
    </row>
    <row r="2" spans="1:6" s="10" customFormat="1" ht="15.75" x14ac:dyDescent="0.25">
      <c r="B2" s="130" t="s">
        <v>1</v>
      </c>
      <c r="C2" s="131"/>
      <c r="E2" s="130" t="s">
        <v>1</v>
      </c>
      <c r="F2" s="131"/>
    </row>
    <row r="3" spans="1:6" s="10" customFormat="1" ht="15.75" x14ac:dyDescent="0.25">
      <c r="B3" s="132"/>
      <c r="C3" s="133"/>
      <c r="E3" s="132"/>
      <c r="F3" s="133"/>
    </row>
    <row r="4" spans="1:6" ht="23.25" x14ac:dyDescent="0.35">
      <c r="B4" s="22"/>
      <c r="C4" s="15"/>
      <c r="E4" s="22"/>
      <c r="F4" s="15"/>
    </row>
    <row r="5" spans="1:6" ht="23.25" x14ac:dyDescent="0.35">
      <c r="A5" s="16"/>
      <c r="B5" s="1">
        <v>0.12</v>
      </c>
      <c r="C5" s="11">
        <f>C4*B5</f>
        <v>0</v>
      </c>
      <c r="D5" s="16"/>
      <c r="E5" s="1">
        <v>0.04</v>
      </c>
      <c r="F5" s="11">
        <f>F4*E5</f>
        <v>0</v>
      </c>
    </row>
    <row r="6" spans="1:6" ht="23.25" x14ac:dyDescent="0.35">
      <c r="A6" s="16"/>
      <c r="B6" s="1">
        <v>0.18</v>
      </c>
      <c r="C6" s="11">
        <f>C4-C5</f>
        <v>0</v>
      </c>
      <c r="D6" s="16"/>
      <c r="E6" s="1">
        <v>0.18</v>
      </c>
      <c r="F6" s="11">
        <f>F4-F5</f>
        <v>0</v>
      </c>
    </row>
    <row r="7" spans="1:6" ht="46.5" x14ac:dyDescent="0.25">
      <c r="A7" s="16"/>
      <c r="B7" s="2" t="s">
        <v>4</v>
      </c>
      <c r="C7" s="12">
        <f>(C6)/(1-B6)</f>
        <v>0</v>
      </c>
      <c r="D7" s="16"/>
      <c r="E7" s="2" t="s">
        <v>4</v>
      </c>
      <c r="F7" s="12">
        <f>(F6)/(1-E6)</f>
        <v>0</v>
      </c>
    </row>
    <row r="8" spans="1:6" ht="23.25" x14ac:dyDescent="0.25">
      <c r="A8" s="16"/>
      <c r="B8" s="2" t="s">
        <v>0</v>
      </c>
      <c r="C8" s="12">
        <f>C7*B6</f>
        <v>0</v>
      </c>
      <c r="D8" s="16"/>
      <c r="E8" s="2" t="s">
        <v>0</v>
      </c>
      <c r="F8" s="12">
        <f>F7*E6</f>
        <v>0</v>
      </c>
    </row>
    <row r="9" spans="1:6" ht="46.5" x14ac:dyDescent="0.35">
      <c r="A9" s="16"/>
      <c r="B9" s="2" t="s">
        <v>3</v>
      </c>
      <c r="C9" s="11">
        <f>C4*B5</f>
        <v>0</v>
      </c>
      <c r="D9" s="16"/>
      <c r="E9" s="2" t="s">
        <v>3</v>
      </c>
      <c r="F9" s="11">
        <f>F4*E5</f>
        <v>0</v>
      </c>
    </row>
    <row r="10" spans="1:6" ht="46.5" x14ac:dyDescent="0.35">
      <c r="A10" s="16"/>
      <c r="B10" s="3" t="s">
        <v>2</v>
      </c>
      <c r="C10" s="4">
        <f>C8-C9</f>
        <v>0</v>
      </c>
      <c r="D10" s="16"/>
      <c r="E10" s="3" t="s">
        <v>2</v>
      </c>
      <c r="F10" s="4">
        <f>F8-F9</f>
        <v>0</v>
      </c>
    </row>
    <row r="11" spans="1:6" ht="24" thickBot="1" x14ac:dyDescent="0.4">
      <c r="A11" s="16"/>
      <c r="B11" s="17"/>
      <c r="C11" s="18"/>
      <c r="D11" s="16"/>
      <c r="E11" s="17"/>
      <c r="F11" s="18"/>
    </row>
    <row r="12" spans="1:6" ht="0.75" customHeight="1" x14ac:dyDescent="0.25">
      <c r="A12" s="16"/>
      <c r="B12" s="16"/>
      <c r="C12" s="19"/>
      <c r="D12" s="16"/>
      <c r="E12" s="16"/>
      <c r="F12" s="16"/>
    </row>
    <row r="13" spans="1:6" ht="15.75" thickBot="1" x14ac:dyDescent="0.3">
      <c r="A13" s="16"/>
      <c r="B13" s="16"/>
      <c r="C13" s="19"/>
      <c r="D13" s="16"/>
      <c r="E13" s="16"/>
      <c r="F13" s="16"/>
    </row>
    <row r="14" spans="1:6" ht="23.25" customHeight="1" x14ac:dyDescent="0.25">
      <c r="A14" s="16"/>
      <c r="B14" s="6">
        <v>0.12</v>
      </c>
      <c r="C14" s="7">
        <v>0.04</v>
      </c>
      <c r="D14" s="20"/>
      <c r="E14" s="6" t="s">
        <v>5</v>
      </c>
      <c r="F14" s="16"/>
    </row>
    <row r="15" spans="1:6" ht="23.25" customHeight="1" thickBot="1" x14ac:dyDescent="0.45">
      <c r="A15" s="16"/>
      <c r="B15" s="13">
        <f>C10</f>
        <v>0</v>
      </c>
      <c r="C15" s="14">
        <f>F10</f>
        <v>0</v>
      </c>
      <c r="D15" s="21"/>
      <c r="E15" s="5">
        <f>B15+C15</f>
        <v>0</v>
      </c>
      <c r="F15" s="16"/>
    </row>
  </sheetData>
  <sheetProtection password="BFAA" sheet="1" objects="1" scenarios="1"/>
  <mergeCells count="2">
    <mergeCell ref="B2:C3"/>
    <mergeCell ref="E2:F3"/>
  </mergeCells>
  <pageMargins left="0.51181102362204722" right="0.51181102362204722" top="0.78740157480314965" bottom="0.78740157480314965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9"/>
  <sheetViews>
    <sheetView workbookViewId="0">
      <selection activeCell="C11" sqref="C11"/>
    </sheetView>
  </sheetViews>
  <sheetFormatPr defaultRowHeight="15" x14ac:dyDescent="0.25"/>
  <cols>
    <col min="1" max="1" width="10.7109375" bestFit="1" customWidth="1"/>
    <col min="3" max="3" width="40.7109375" bestFit="1" customWidth="1"/>
    <col min="4" max="4" width="18" bestFit="1" customWidth="1"/>
    <col min="6" max="6" width="10.5703125" bestFit="1" customWidth="1"/>
    <col min="7" max="8" width="9.5703125" bestFit="1" customWidth="1"/>
    <col min="9" max="9" width="13.28515625" bestFit="1" customWidth="1"/>
    <col min="11" max="11" width="10.42578125" customWidth="1"/>
  </cols>
  <sheetData>
    <row r="1" spans="1:9" ht="58.5" customHeight="1" thickTop="1" x14ac:dyDescent="0.25">
      <c r="A1" s="134" t="s">
        <v>30</v>
      </c>
      <c r="B1" s="135"/>
      <c r="C1" s="135"/>
      <c r="D1" s="135"/>
      <c r="E1" s="135"/>
      <c r="F1" s="135"/>
      <c r="G1" s="135"/>
      <c r="H1" s="135"/>
      <c r="I1" s="136"/>
    </row>
    <row r="2" spans="1:9" x14ac:dyDescent="0.25">
      <c r="A2" s="36" t="s">
        <v>6</v>
      </c>
      <c r="B2" s="33" t="s">
        <v>7</v>
      </c>
      <c r="C2" s="33" t="s">
        <v>8</v>
      </c>
      <c r="D2" s="33" t="s">
        <v>9</v>
      </c>
      <c r="E2" s="33" t="s">
        <v>10</v>
      </c>
      <c r="F2" s="33" t="s">
        <v>11</v>
      </c>
      <c r="G2" s="34">
        <v>0.12</v>
      </c>
      <c r="H2" s="34">
        <v>0.18</v>
      </c>
      <c r="I2" s="35" t="s">
        <v>12</v>
      </c>
    </row>
    <row r="3" spans="1:9" ht="32.25" customHeight="1" x14ac:dyDescent="0.25">
      <c r="A3" s="84">
        <v>43732</v>
      </c>
      <c r="B3" s="85">
        <v>158735</v>
      </c>
      <c r="C3" s="83" t="s">
        <v>27</v>
      </c>
      <c r="D3" s="83" t="s">
        <v>28</v>
      </c>
      <c r="E3" s="83" t="s">
        <v>29</v>
      </c>
      <c r="F3" s="86">
        <f>90.18+147.96</f>
        <v>238.14000000000001</v>
      </c>
      <c r="G3" s="86">
        <f t="shared" ref="G3" si="0">F3*12%</f>
        <v>28.576800000000002</v>
      </c>
      <c r="H3" s="86">
        <f t="shared" ref="H3" si="1">F3*18%</f>
        <v>42.865200000000002</v>
      </c>
      <c r="I3" s="87">
        <f t="shared" ref="I3" si="2">((F3*0.88)/(1-0.18))*(0.18)-((F3*0.88)/(1-0.12)*(0.12))</f>
        <v>17.424878048780482</v>
      </c>
    </row>
    <row r="4" spans="1:9" x14ac:dyDescent="0.25">
      <c r="A4" s="23"/>
      <c r="B4" s="75"/>
      <c r="C4" s="25"/>
      <c r="D4" s="25"/>
      <c r="E4" s="24"/>
      <c r="F4" s="26">
        <v>0</v>
      </c>
      <c r="G4" s="26">
        <f t="shared" ref="G4:G14" si="3">F4*12%</f>
        <v>0</v>
      </c>
      <c r="H4" s="26">
        <f t="shared" ref="H4:H14" si="4">F4*18%</f>
        <v>0</v>
      </c>
      <c r="I4" s="27">
        <f t="shared" ref="I4:I14" si="5">((F4*0.88)/(1-0.18))*(0.18)-((F4*0.88)/(1-0.12)*(0.12))</f>
        <v>0</v>
      </c>
    </row>
    <row r="5" spans="1:9" ht="15.75" thickBot="1" x14ac:dyDescent="0.3">
      <c r="A5" s="23"/>
      <c r="B5" s="75"/>
      <c r="C5" s="91"/>
      <c r="D5" s="25"/>
      <c r="E5" s="24"/>
      <c r="F5" s="26">
        <v>0</v>
      </c>
      <c r="G5" s="26">
        <f t="shared" si="3"/>
        <v>0</v>
      </c>
      <c r="H5" s="26">
        <f t="shared" si="4"/>
        <v>0</v>
      </c>
      <c r="I5" s="27">
        <f t="shared" si="5"/>
        <v>0</v>
      </c>
    </row>
    <row r="6" spans="1:9" x14ac:dyDescent="0.25">
      <c r="A6" s="23"/>
      <c r="B6" s="89"/>
      <c r="C6" s="93" t="s">
        <v>31</v>
      </c>
      <c r="D6" s="90"/>
      <c r="E6" s="24"/>
      <c r="F6" s="26">
        <v>0</v>
      </c>
      <c r="G6" s="26">
        <f t="shared" ref="G6:G9" si="6">F6*12%</f>
        <v>0</v>
      </c>
      <c r="H6" s="26">
        <f t="shared" ref="H6:H9" si="7">F6*18%</f>
        <v>0</v>
      </c>
      <c r="I6" s="27">
        <f t="shared" ref="I6:I9" si="8">((F6*0.88)/(1-0.18))*(0.18)-((F6*0.88)/(1-0.12)*(0.12))</f>
        <v>0</v>
      </c>
    </row>
    <row r="7" spans="1:9" ht="15.75" thickBot="1" x14ac:dyDescent="0.3">
      <c r="A7" s="23"/>
      <c r="B7" s="89"/>
      <c r="C7" s="94" t="s">
        <v>32</v>
      </c>
      <c r="D7" s="90"/>
      <c r="E7" s="24"/>
      <c r="F7" s="26">
        <v>0</v>
      </c>
      <c r="G7" s="26">
        <f t="shared" si="6"/>
        <v>0</v>
      </c>
      <c r="H7" s="26">
        <f t="shared" si="7"/>
        <v>0</v>
      </c>
      <c r="I7" s="27">
        <f t="shared" si="8"/>
        <v>0</v>
      </c>
    </row>
    <row r="8" spans="1:9" x14ac:dyDescent="0.25">
      <c r="A8" s="23"/>
      <c r="B8" s="75"/>
      <c r="C8" s="92"/>
      <c r="D8" s="25"/>
      <c r="E8" s="24"/>
      <c r="F8" s="26">
        <v>0</v>
      </c>
      <c r="G8" s="26">
        <f t="shared" si="6"/>
        <v>0</v>
      </c>
      <c r="H8" s="26">
        <f t="shared" si="7"/>
        <v>0</v>
      </c>
      <c r="I8" s="27">
        <f t="shared" si="8"/>
        <v>0</v>
      </c>
    </row>
    <row r="9" spans="1:9" x14ac:dyDescent="0.25">
      <c r="A9" s="23"/>
      <c r="B9" s="75"/>
      <c r="C9" s="25"/>
      <c r="D9" s="25"/>
      <c r="E9" s="24"/>
      <c r="F9" s="26">
        <v>0</v>
      </c>
      <c r="G9" s="26">
        <f t="shared" si="6"/>
        <v>0</v>
      </c>
      <c r="H9" s="26">
        <f t="shared" si="7"/>
        <v>0</v>
      </c>
      <c r="I9" s="27">
        <f t="shared" si="8"/>
        <v>0</v>
      </c>
    </row>
    <row r="10" spans="1:9" x14ac:dyDescent="0.25">
      <c r="A10" s="23"/>
      <c r="B10" s="75"/>
      <c r="C10" s="25"/>
      <c r="D10" s="25"/>
      <c r="E10" s="24"/>
      <c r="F10" s="26">
        <v>0</v>
      </c>
      <c r="G10" s="26">
        <f t="shared" si="3"/>
        <v>0</v>
      </c>
      <c r="H10" s="26">
        <f t="shared" si="4"/>
        <v>0</v>
      </c>
      <c r="I10" s="27">
        <f t="shared" si="5"/>
        <v>0</v>
      </c>
    </row>
    <row r="11" spans="1:9" x14ac:dyDescent="0.25">
      <c r="A11" s="23"/>
      <c r="B11" s="75"/>
      <c r="C11" s="25"/>
      <c r="D11" s="88"/>
      <c r="E11" s="24"/>
      <c r="F11" s="26">
        <v>0</v>
      </c>
      <c r="G11" s="26">
        <f t="shared" si="3"/>
        <v>0</v>
      </c>
      <c r="H11" s="26">
        <f t="shared" si="4"/>
        <v>0</v>
      </c>
      <c r="I11" s="27">
        <f t="shared" si="5"/>
        <v>0</v>
      </c>
    </row>
    <row r="12" spans="1:9" x14ac:dyDescent="0.25">
      <c r="A12" s="23"/>
      <c r="B12" s="75"/>
      <c r="C12" s="25"/>
      <c r="D12" s="25"/>
      <c r="E12" s="24"/>
      <c r="F12" s="26"/>
      <c r="G12" s="26">
        <f t="shared" si="3"/>
        <v>0</v>
      </c>
      <c r="H12" s="26">
        <f t="shared" si="4"/>
        <v>0</v>
      </c>
      <c r="I12" s="27">
        <f t="shared" si="5"/>
        <v>0</v>
      </c>
    </row>
    <row r="13" spans="1:9" x14ac:dyDescent="0.25">
      <c r="A13" s="23"/>
      <c r="B13" s="75"/>
      <c r="C13" s="25"/>
      <c r="D13" s="25"/>
      <c r="E13" s="24"/>
      <c r="F13" s="26">
        <v>0</v>
      </c>
      <c r="G13" s="26">
        <f t="shared" si="3"/>
        <v>0</v>
      </c>
      <c r="H13" s="26">
        <f t="shared" si="4"/>
        <v>0</v>
      </c>
      <c r="I13" s="27">
        <f t="shared" si="5"/>
        <v>0</v>
      </c>
    </row>
    <row r="14" spans="1:9" ht="15.75" thickBot="1" x14ac:dyDescent="0.3">
      <c r="A14" s="23"/>
      <c r="B14" s="75"/>
      <c r="C14" s="25"/>
      <c r="D14" s="25"/>
      <c r="E14" s="24"/>
      <c r="F14" s="66">
        <v>0</v>
      </c>
      <c r="G14" s="66">
        <f t="shared" si="3"/>
        <v>0</v>
      </c>
      <c r="H14" s="66">
        <f t="shared" si="4"/>
        <v>0</v>
      </c>
      <c r="I14" s="67">
        <f t="shared" si="5"/>
        <v>0</v>
      </c>
    </row>
    <row r="15" spans="1:9" ht="15.75" thickBot="1" x14ac:dyDescent="0.3">
      <c r="A15" s="23"/>
      <c r="B15" s="24"/>
      <c r="C15" s="25"/>
      <c r="D15" s="25"/>
      <c r="E15" s="65"/>
      <c r="F15" s="71">
        <f>SUM(F3:F14)</f>
        <v>238.14000000000001</v>
      </c>
      <c r="G15" s="72">
        <f t="shared" ref="G15" si="9">F15*12%</f>
        <v>28.576800000000002</v>
      </c>
      <c r="H15" s="73">
        <f t="shared" ref="H15" si="10">F15*18%</f>
        <v>42.865200000000002</v>
      </c>
      <c r="I15" s="74">
        <f>SUM(I3:I14)</f>
        <v>17.424878048780482</v>
      </c>
    </row>
    <row r="16" spans="1:9" x14ac:dyDescent="0.25">
      <c r="A16" s="33"/>
      <c r="B16" s="33" t="s">
        <v>7</v>
      </c>
      <c r="C16" s="33" t="s">
        <v>8</v>
      </c>
      <c r="D16" s="33" t="s">
        <v>9</v>
      </c>
      <c r="E16" s="33" t="s">
        <v>10</v>
      </c>
      <c r="F16" s="44" t="s">
        <v>11</v>
      </c>
      <c r="G16" s="45">
        <v>0.04</v>
      </c>
      <c r="H16" s="45">
        <v>0.18</v>
      </c>
      <c r="I16" s="46" t="s">
        <v>12</v>
      </c>
    </row>
    <row r="17" spans="1:9" x14ac:dyDescent="0.25">
      <c r="A17" s="23"/>
      <c r="B17" s="75"/>
      <c r="C17" s="25"/>
      <c r="D17" s="25"/>
      <c r="E17" s="24"/>
      <c r="F17" s="26"/>
      <c r="G17" s="66">
        <f t="shared" ref="G17:G20" si="11">F17*4%</f>
        <v>0</v>
      </c>
      <c r="H17" s="66">
        <f t="shared" ref="H17:H20" si="12">F17*18%</f>
        <v>0</v>
      </c>
      <c r="I17" s="67">
        <f t="shared" ref="I17:I20" si="13">((F17*0.96)/(1-0.18))*(0.18)-((F17*0.96)/(1-0.04)*(0.04))</f>
        <v>0</v>
      </c>
    </row>
    <row r="18" spans="1:9" x14ac:dyDescent="0.25">
      <c r="A18" s="23"/>
      <c r="B18" s="75"/>
      <c r="C18" s="25"/>
      <c r="D18" s="25"/>
      <c r="E18" s="24"/>
      <c r="F18" s="26">
        <v>0</v>
      </c>
      <c r="G18" s="66">
        <f t="shared" si="11"/>
        <v>0</v>
      </c>
      <c r="H18" s="66">
        <f t="shared" si="12"/>
        <v>0</v>
      </c>
      <c r="I18" s="67">
        <f t="shared" si="13"/>
        <v>0</v>
      </c>
    </row>
    <row r="19" spans="1:9" x14ac:dyDescent="0.25">
      <c r="A19" s="23"/>
      <c r="B19" s="75"/>
      <c r="C19" s="25"/>
      <c r="D19" s="25"/>
      <c r="E19" s="24"/>
      <c r="F19" s="26">
        <v>0</v>
      </c>
      <c r="G19" s="66">
        <f t="shared" si="11"/>
        <v>0</v>
      </c>
      <c r="H19" s="66">
        <f t="shared" si="12"/>
        <v>0</v>
      </c>
      <c r="I19" s="67">
        <f t="shared" si="13"/>
        <v>0</v>
      </c>
    </row>
    <row r="20" spans="1:9" x14ac:dyDescent="0.25">
      <c r="A20" s="37"/>
      <c r="B20" s="76"/>
      <c r="C20" s="39"/>
      <c r="D20" s="39"/>
      <c r="E20" s="38"/>
      <c r="F20" s="40">
        <v>0</v>
      </c>
      <c r="G20" s="66">
        <f t="shared" si="11"/>
        <v>0</v>
      </c>
      <c r="H20" s="66">
        <f t="shared" si="12"/>
        <v>0</v>
      </c>
      <c r="I20" s="67">
        <f t="shared" si="13"/>
        <v>0</v>
      </c>
    </row>
    <row r="21" spans="1:9" ht="15.75" thickBot="1" x14ac:dyDescent="0.3">
      <c r="A21" s="37"/>
      <c r="B21" s="76"/>
      <c r="C21" s="39"/>
      <c r="D21" s="39"/>
      <c r="E21" s="38"/>
      <c r="F21" s="69">
        <v>0</v>
      </c>
      <c r="G21" s="66">
        <f t="shared" ref="G21" si="14">F21*4%</f>
        <v>0</v>
      </c>
      <c r="H21" s="66">
        <f t="shared" ref="H21:H22" si="15">F21*18%</f>
        <v>0</v>
      </c>
      <c r="I21" s="67">
        <f t="shared" ref="I21" si="16">((F21*0.96)/(1-0.18))*(0.18)-((F21*0.96)/(1-0.04)*(0.04))</f>
        <v>0</v>
      </c>
    </row>
    <row r="22" spans="1:9" ht="15.75" thickBot="1" x14ac:dyDescent="0.3">
      <c r="A22" s="41"/>
      <c r="B22" s="42"/>
      <c r="C22" s="43"/>
      <c r="D22" s="43"/>
      <c r="E22" s="68"/>
      <c r="F22" s="71">
        <f>SUM(F17:F21)</f>
        <v>0</v>
      </c>
      <c r="G22" s="72">
        <f t="shared" ref="G22" si="17">F22*12%</f>
        <v>0</v>
      </c>
      <c r="H22" s="73">
        <f t="shared" si="15"/>
        <v>0</v>
      </c>
      <c r="I22" s="74">
        <f>SUM(I17:I21)</f>
        <v>0</v>
      </c>
    </row>
    <row r="23" spans="1:9" ht="15" customHeight="1" thickBot="1" x14ac:dyDescent="0.3">
      <c r="A23" s="138">
        <v>0</v>
      </c>
      <c r="B23" s="139"/>
      <c r="C23" s="139"/>
      <c r="D23" s="139"/>
      <c r="E23" s="139"/>
      <c r="F23" s="139"/>
      <c r="G23" s="139"/>
      <c r="H23" s="139"/>
      <c r="I23" s="140"/>
    </row>
    <row r="24" spans="1:9" x14ac:dyDescent="0.25">
      <c r="A24" s="44"/>
      <c r="B24" s="44" t="s">
        <v>7</v>
      </c>
      <c r="C24" s="44" t="s">
        <v>8</v>
      </c>
      <c r="D24" s="44" t="s">
        <v>9</v>
      </c>
      <c r="E24" s="44" t="s">
        <v>10</v>
      </c>
      <c r="F24" s="44" t="s">
        <v>11</v>
      </c>
      <c r="G24" s="45">
        <v>0.12</v>
      </c>
      <c r="H24" s="45">
        <v>0.18</v>
      </c>
      <c r="I24" s="46" t="s">
        <v>12</v>
      </c>
    </row>
    <row r="25" spans="1:9" x14ac:dyDescent="0.25">
      <c r="A25" s="37"/>
      <c r="B25" s="38"/>
      <c r="C25" s="39"/>
      <c r="D25" s="39"/>
      <c r="E25" s="38"/>
      <c r="F25" s="26">
        <v>0</v>
      </c>
      <c r="G25" s="26">
        <f>F25*12%</f>
        <v>0</v>
      </c>
      <c r="H25" s="26">
        <f>F25*18%</f>
        <v>0</v>
      </c>
      <c r="I25" s="27">
        <f>((F25*0.88)/(1-0.18))*(0.18)-((F25*0.88)/(1-0.12)*(0.12))</f>
        <v>0</v>
      </c>
    </row>
    <row r="26" spans="1:9" x14ac:dyDescent="0.25">
      <c r="A26" s="37"/>
      <c r="B26" s="38"/>
      <c r="C26" s="39"/>
      <c r="D26" s="39"/>
      <c r="E26" s="38"/>
      <c r="F26" s="26">
        <v>0</v>
      </c>
      <c r="G26" s="26">
        <f t="shared" ref="G26:G27" si="18">F26*12%</f>
        <v>0</v>
      </c>
      <c r="H26" s="26">
        <f t="shared" ref="H26:H27" si="19">F26*18%</f>
        <v>0</v>
      </c>
      <c r="I26" s="27">
        <f t="shared" ref="I26:I27" si="20">((F26*0.88)/(1-0.18))*(0.18)-((F26*0.88)/(1-0.12)*(0.12))</f>
        <v>0</v>
      </c>
    </row>
    <row r="27" spans="1:9" x14ac:dyDescent="0.25">
      <c r="A27" s="47"/>
      <c r="B27" s="38"/>
      <c r="C27" s="39"/>
      <c r="D27" s="39"/>
      <c r="E27" s="38"/>
      <c r="F27" s="26">
        <v>0</v>
      </c>
      <c r="G27" s="26">
        <f t="shared" si="18"/>
        <v>0</v>
      </c>
      <c r="H27" s="26">
        <f t="shared" si="19"/>
        <v>0</v>
      </c>
      <c r="I27" s="27">
        <f t="shared" si="20"/>
        <v>0</v>
      </c>
    </row>
    <row r="28" spans="1:9" ht="15.75" thickBot="1" x14ac:dyDescent="0.3">
      <c r="A28" s="28"/>
      <c r="B28" s="29"/>
      <c r="C28" s="30"/>
      <c r="D28" s="137" t="s">
        <v>13</v>
      </c>
      <c r="E28" s="137"/>
      <c r="F28" s="31">
        <f>SUM(F3:F27)</f>
        <v>476.28000000000003</v>
      </c>
      <c r="G28" s="31">
        <f>SUM(G3:G15,G17:G22,G25:G27)</f>
        <v>57.153600000000004</v>
      </c>
      <c r="H28" s="31">
        <f>SUM(H3:H15,H17:H22,H25:H27)</f>
        <v>85.730400000000003</v>
      </c>
      <c r="I28" s="32">
        <f>I15+I22</f>
        <v>17.424878048780482</v>
      </c>
    </row>
    <row r="29" spans="1:9" ht="15.75" thickTop="1" x14ac:dyDescent="0.25"/>
  </sheetData>
  <mergeCells count="3">
    <mergeCell ref="A1:I1"/>
    <mergeCell ref="D28:E28"/>
    <mergeCell ref="A23:I23"/>
  </mergeCells>
  <pageMargins left="0.51181102362204722" right="0.51181102362204722" top="0.78740157480314965" bottom="0.78740157480314965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7"/>
  <sheetViews>
    <sheetView topLeftCell="A40" workbookViewId="0">
      <selection activeCell="F46" sqref="F46"/>
    </sheetView>
  </sheetViews>
  <sheetFormatPr defaultRowHeight="14.25" x14ac:dyDescent="0.2"/>
  <cols>
    <col min="1" max="1" width="9.140625" style="48"/>
    <col min="2" max="2" width="11.28515625" style="48" bestFit="1" customWidth="1"/>
    <col min="3" max="3" width="16.140625" style="48" customWidth="1"/>
    <col min="4" max="4" width="10.140625" style="48" bestFit="1" customWidth="1"/>
    <col min="5" max="5" width="9.140625" style="48"/>
    <col min="6" max="6" width="9.140625" style="49"/>
    <col min="7" max="16384" width="9.140625" style="48"/>
  </cols>
  <sheetData>
    <row r="2" spans="2:8" ht="18" customHeight="1" x14ac:dyDescent="0.25">
      <c r="B2" s="77"/>
      <c r="C2" s="77"/>
      <c r="D2" s="77"/>
      <c r="E2" s="77"/>
      <c r="F2" s="78"/>
      <c r="G2" s="77"/>
      <c r="H2" s="77"/>
    </row>
    <row r="3" spans="2:8" ht="21" thickBot="1" x14ac:dyDescent="0.35">
      <c r="B3" s="80"/>
      <c r="C3" s="61"/>
    </row>
    <row r="4" spans="2:8" ht="15.75" thickBot="1" x14ac:dyDescent="0.25">
      <c r="B4" s="143" t="s">
        <v>24</v>
      </c>
      <c r="C4" s="144"/>
      <c r="D4" s="144"/>
      <c r="E4" s="144"/>
      <c r="F4" s="144"/>
      <c r="G4" s="144"/>
      <c r="H4" s="145"/>
    </row>
    <row r="5" spans="2:8" ht="15" thickBot="1" x14ac:dyDescent="0.25">
      <c r="B5" s="70"/>
      <c r="C5" s="52"/>
      <c r="D5" s="52"/>
      <c r="E5" s="52"/>
      <c r="F5" s="53"/>
      <c r="G5" s="52"/>
      <c r="H5" s="54"/>
    </row>
    <row r="6" spans="2:8" ht="15" thickBot="1" x14ac:dyDescent="0.25">
      <c r="B6" s="55"/>
      <c r="C6" s="48" t="s">
        <v>15</v>
      </c>
      <c r="D6" s="64"/>
      <c r="E6" s="50">
        <v>0.12</v>
      </c>
      <c r="F6" s="49">
        <f>D6*E6</f>
        <v>0</v>
      </c>
      <c r="H6" s="56"/>
    </row>
    <row r="7" spans="2:8" ht="15" thickBot="1" x14ac:dyDescent="0.25">
      <c r="B7" s="55"/>
      <c r="C7" s="48" t="s">
        <v>21</v>
      </c>
      <c r="H7" s="56"/>
    </row>
    <row r="8" spans="2:8" ht="15" thickBot="1" x14ac:dyDescent="0.25">
      <c r="B8" s="55"/>
      <c r="D8" s="64"/>
      <c r="E8" s="62"/>
      <c r="H8" s="56"/>
    </row>
    <row r="9" spans="2:8" x14ac:dyDescent="0.2">
      <c r="B9" s="55"/>
      <c r="C9" s="48" t="s">
        <v>14</v>
      </c>
      <c r="D9" s="49">
        <v>42.7</v>
      </c>
      <c r="E9" s="50">
        <v>0.18</v>
      </c>
      <c r="F9" s="49">
        <f>D9*E9</f>
        <v>7.6859999999999999</v>
      </c>
      <c r="H9" s="56"/>
    </row>
    <row r="10" spans="2:8" x14ac:dyDescent="0.2">
      <c r="B10" s="55"/>
      <c r="H10" s="56"/>
    </row>
    <row r="11" spans="2:8" ht="15" x14ac:dyDescent="0.25">
      <c r="B11" s="55"/>
      <c r="C11" s="48" t="s">
        <v>16</v>
      </c>
      <c r="F11" s="51">
        <f>+F9-F6</f>
        <v>7.6859999999999999</v>
      </c>
      <c r="H11" s="56"/>
    </row>
    <row r="12" spans="2:8" x14ac:dyDescent="0.2">
      <c r="B12" s="55"/>
      <c r="H12" s="56"/>
    </row>
    <row r="13" spans="2:8" ht="15" thickBot="1" x14ac:dyDescent="0.25">
      <c r="B13" s="57"/>
      <c r="C13" s="58"/>
      <c r="D13" s="58"/>
      <c r="E13" s="58"/>
      <c r="F13" s="59"/>
      <c r="G13" s="58"/>
      <c r="H13" s="60"/>
    </row>
    <row r="16" spans="2:8" x14ac:dyDescent="0.2">
      <c r="B16" s="48" t="s">
        <v>22</v>
      </c>
      <c r="C16" s="81" t="s">
        <v>23</v>
      </c>
    </row>
    <row r="17" spans="2:8" x14ac:dyDescent="0.2">
      <c r="B17" s="48" t="s">
        <v>20</v>
      </c>
      <c r="D17" s="49">
        <f>F11</f>
        <v>7.6859999999999999</v>
      </c>
    </row>
    <row r="18" spans="2:8" x14ac:dyDescent="0.2">
      <c r="B18" s="48" t="s">
        <v>19</v>
      </c>
      <c r="D18" s="49">
        <f>D8</f>
        <v>0</v>
      </c>
    </row>
    <row r="19" spans="2:8" ht="15.75" thickBot="1" x14ac:dyDescent="0.3">
      <c r="B19" s="48" t="s">
        <v>17</v>
      </c>
      <c r="D19" s="63" t="e">
        <f>D17/D18</f>
        <v>#DIV/0!</v>
      </c>
    </row>
    <row r="20" spans="2:8" ht="52.5" customHeight="1" thickBot="1" x14ac:dyDescent="0.25">
      <c r="B20" s="141" t="s">
        <v>18</v>
      </c>
      <c r="C20" s="142"/>
      <c r="D20" s="79">
        <f>D18+D17</f>
        <v>7.6859999999999999</v>
      </c>
    </row>
    <row r="21" spans="2:8" ht="15" thickBot="1" x14ac:dyDescent="0.25"/>
    <row r="22" spans="2:8" ht="15.75" thickBot="1" x14ac:dyDescent="0.25">
      <c r="B22" s="143" t="s">
        <v>24</v>
      </c>
      <c r="C22" s="144"/>
      <c r="D22" s="144"/>
      <c r="E22" s="144"/>
      <c r="F22" s="144"/>
      <c r="G22" s="144"/>
      <c r="H22" s="145"/>
    </row>
    <row r="23" spans="2:8" ht="15" thickBot="1" x14ac:dyDescent="0.25">
      <c r="B23" s="70"/>
      <c r="C23" s="52"/>
      <c r="D23" s="52"/>
      <c r="E23" s="52"/>
      <c r="F23" s="53"/>
      <c r="G23" s="52"/>
      <c r="H23" s="54"/>
    </row>
    <row r="24" spans="2:8" ht="15" thickBot="1" x14ac:dyDescent="0.25">
      <c r="B24" s="55"/>
      <c r="C24" s="48" t="s">
        <v>15</v>
      </c>
      <c r="D24" s="64">
        <v>21</v>
      </c>
      <c r="E24" s="50">
        <v>0.04</v>
      </c>
      <c r="F24" s="49">
        <f>D24*E24</f>
        <v>0.84</v>
      </c>
      <c r="H24" s="56"/>
    </row>
    <row r="25" spans="2:8" ht="15" thickBot="1" x14ac:dyDescent="0.25">
      <c r="B25" s="55"/>
      <c r="C25" s="48" t="s">
        <v>21</v>
      </c>
      <c r="H25" s="56"/>
    </row>
    <row r="26" spans="2:8" ht="15" thickBot="1" x14ac:dyDescent="0.25">
      <c r="B26" s="55"/>
      <c r="D26" s="64">
        <v>21</v>
      </c>
      <c r="E26" s="62">
        <v>0.85019999999999996</v>
      </c>
      <c r="H26" s="56"/>
    </row>
    <row r="27" spans="2:8" x14ac:dyDescent="0.2">
      <c r="B27" s="55"/>
      <c r="C27" s="48" t="s">
        <v>14</v>
      </c>
      <c r="D27" s="49">
        <f>(D26*E26)+D26</f>
        <v>38.854199999999999</v>
      </c>
      <c r="E27" s="50">
        <v>0.18</v>
      </c>
      <c r="F27" s="49">
        <f>D27*E27</f>
        <v>6.9937559999999994</v>
      </c>
      <c r="H27" s="56"/>
    </row>
    <row r="28" spans="2:8" x14ac:dyDescent="0.2">
      <c r="B28" s="55"/>
      <c r="H28" s="56"/>
    </row>
    <row r="29" spans="2:8" ht="15" x14ac:dyDescent="0.25">
      <c r="B29" s="55"/>
      <c r="C29" s="48" t="s">
        <v>16</v>
      </c>
      <c r="F29" s="51">
        <f>+F27-F24</f>
        <v>6.1537559999999996</v>
      </c>
      <c r="H29" s="56"/>
    </row>
    <row r="30" spans="2:8" x14ac:dyDescent="0.2">
      <c r="B30" s="55"/>
      <c r="H30" s="56"/>
    </row>
    <row r="31" spans="2:8" ht="15" thickBot="1" x14ac:dyDescent="0.25">
      <c r="B31" s="57"/>
      <c r="C31" s="58"/>
      <c r="D31" s="58"/>
      <c r="E31" s="58"/>
      <c r="F31" s="59"/>
      <c r="G31" s="58"/>
      <c r="H31" s="60"/>
    </row>
    <row r="33" spans="2:8" ht="15" x14ac:dyDescent="0.25">
      <c r="B33" s="82" t="s">
        <v>26</v>
      </c>
    </row>
    <row r="34" spans="2:8" x14ac:dyDescent="0.2">
      <c r="B34" s="48" t="s">
        <v>22</v>
      </c>
      <c r="C34" s="81" t="s">
        <v>25</v>
      </c>
    </row>
    <row r="35" spans="2:8" x14ac:dyDescent="0.2">
      <c r="B35" s="48" t="s">
        <v>20</v>
      </c>
      <c r="D35" s="49">
        <f>F29</f>
        <v>6.1537559999999996</v>
      </c>
    </row>
    <row r="36" spans="2:8" x14ac:dyDescent="0.2">
      <c r="B36" s="48" t="s">
        <v>19</v>
      </c>
      <c r="D36" s="49">
        <f>D26</f>
        <v>21</v>
      </c>
    </row>
    <row r="37" spans="2:8" ht="15.75" thickBot="1" x14ac:dyDescent="0.3">
      <c r="B37" s="48" t="s">
        <v>17</v>
      </c>
      <c r="D37" s="63">
        <f>D35/D36</f>
        <v>0.29303599999999996</v>
      </c>
    </row>
    <row r="38" spans="2:8" ht="45.75" customHeight="1" thickBot="1" x14ac:dyDescent="0.25">
      <c r="B38" s="141" t="s">
        <v>18</v>
      </c>
      <c r="C38" s="142"/>
      <c r="D38" s="79">
        <f>D36+D35</f>
        <v>27.153756000000001</v>
      </c>
    </row>
    <row r="40" spans="2:8" ht="15" thickBot="1" x14ac:dyDescent="0.25"/>
    <row r="41" spans="2:8" ht="15.75" thickBot="1" x14ac:dyDescent="0.25">
      <c r="B41" s="143" t="s">
        <v>24</v>
      </c>
      <c r="C41" s="144"/>
      <c r="D41" s="144"/>
      <c r="E41" s="144"/>
      <c r="F41" s="144"/>
      <c r="G41" s="144"/>
      <c r="H41" s="145"/>
    </row>
    <row r="42" spans="2:8" ht="15" thickBot="1" x14ac:dyDescent="0.25">
      <c r="B42" s="70"/>
      <c r="C42" s="52"/>
      <c r="D42" s="52"/>
      <c r="E42" s="52"/>
      <c r="F42" s="53"/>
      <c r="G42" s="52"/>
      <c r="H42" s="54"/>
    </row>
    <row r="43" spans="2:8" ht="15" thickBot="1" x14ac:dyDescent="0.25">
      <c r="B43" s="55"/>
      <c r="C43" s="48" t="s">
        <v>15</v>
      </c>
      <c r="D43" s="64">
        <v>24.86</v>
      </c>
      <c r="E43" s="50">
        <v>0.12</v>
      </c>
      <c r="F43" s="49">
        <f>D43*E43</f>
        <v>2.9831999999999996</v>
      </c>
      <c r="H43" s="56"/>
    </row>
    <row r="44" spans="2:8" ht="15" thickBot="1" x14ac:dyDescent="0.25">
      <c r="B44" s="55"/>
      <c r="C44" s="48" t="s">
        <v>21</v>
      </c>
      <c r="H44" s="56"/>
    </row>
    <row r="45" spans="2:8" ht="15" thickBot="1" x14ac:dyDescent="0.25">
      <c r="B45" s="55"/>
      <c r="D45" s="64">
        <v>24.86</v>
      </c>
      <c r="E45" s="62">
        <v>0.6552</v>
      </c>
      <c r="H45" s="56"/>
    </row>
    <row r="46" spans="2:8" x14ac:dyDescent="0.2">
      <c r="B46" s="55"/>
      <c r="C46" s="48" t="s">
        <v>14</v>
      </c>
      <c r="D46" s="49">
        <f>(D45*E45)+D45</f>
        <v>41.148271999999999</v>
      </c>
      <c r="E46" s="50">
        <v>0.18</v>
      </c>
      <c r="F46" s="49">
        <f>D46*E46</f>
        <v>7.4066889599999994</v>
      </c>
      <c r="H46" s="56"/>
    </row>
    <row r="47" spans="2:8" x14ac:dyDescent="0.2">
      <c r="B47" s="55"/>
      <c r="H47" s="56"/>
    </row>
    <row r="48" spans="2:8" ht="15" x14ac:dyDescent="0.25">
      <c r="B48" s="55"/>
      <c r="C48" s="48" t="s">
        <v>16</v>
      </c>
      <c r="F48" s="51">
        <f>+F46-F43</f>
        <v>4.4234889600000002</v>
      </c>
      <c r="H48" s="56"/>
    </row>
    <row r="49" spans="2:8" x14ac:dyDescent="0.2">
      <c r="B49" s="55"/>
      <c r="H49" s="56"/>
    </row>
    <row r="50" spans="2:8" ht="15" thickBot="1" x14ac:dyDescent="0.25">
      <c r="B50" s="57"/>
      <c r="C50" s="58"/>
      <c r="D50" s="58"/>
      <c r="E50" s="58"/>
      <c r="F50" s="59"/>
      <c r="G50" s="58"/>
      <c r="H50" s="60"/>
    </row>
    <row r="52" spans="2:8" ht="15" x14ac:dyDescent="0.25">
      <c r="B52" s="82" t="s">
        <v>26</v>
      </c>
    </row>
    <row r="53" spans="2:8" x14ac:dyDescent="0.2">
      <c r="B53" s="48" t="s">
        <v>22</v>
      </c>
      <c r="C53" s="81" t="s">
        <v>25</v>
      </c>
    </row>
    <row r="54" spans="2:8" x14ac:dyDescent="0.2">
      <c r="B54" s="48" t="s">
        <v>20</v>
      </c>
      <c r="D54" s="49">
        <f>F48</f>
        <v>4.4234889600000002</v>
      </c>
    </row>
    <row r="55" spans="2:8" x14ac:dyDescent="0.2">
      <c r="B55" s="48" t="s">
        <v>19</v>
      </c>
      <c r="D55" s="49">
        <f>D45</f>
        <v>24.86</v>
      </c>
    </row>
    <row r="56" spans="2:8" ht="15.75" thickBot="1" x14ac:dyDescent="0.3">
      <c r="B56" s="48" t="s">
        <v>17</v>
      </c>
      <c r="D56" s="63">
        <f>D54/D55</f>
        <v>0.17793600000000001</v>
      </c>
    </row>
    <row r="57" spans="2:8" ht="35.25" customHeight="1" thickBot="1" x14ac:dyDescent="0.25">
      <c r="B57" s="141" t="s">
        <v>18</v>
      </c>
      <c r="C57" s="142"/>
      <c r="D57" s="79">
        <f>D55+D54</f>
        <v>29.28348896</v>
      </c>
    </row>
  </sheetData>
  <mergeCells count="6">
    <mergeCell ref="B57:C57"/>
    <mergeCell ref="B4:H4"/>
    <mergeCell ref="B20:C20"/>
    <mergeCell ref="B22:H22"/>
    <mergeCell ref="B38:C38"/>
    <mergeCell ref="B41:H4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ANT ST</vt:lpstr>
      <vt:lpstr>ANT icms </vt:lpstr>
      <vt:lpstr>ICMS </vt:lpstr>
      <vt:lpstr>Abril</vt:lpstr>
      <vt:lpstr>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RIBEIRO</dc:creator>
  <cp:lastModifiedBy>ivan rocha</cp:lastModifiedBy>
  <cp:lastPrinted>2021-06-11T10:46:58Z</cp:lastPrinted>
  <dcterms:created xsi:type="dcterms:W3CDTF">2016-02-04T19:47:35Z</dcterms:created>
  <dcterms:modified xsi:type="dcterms:W3CDTF">2024-08-27T13:46:06Z</dcterms:modified>
</cp:coreProperties>
</file>